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yldurzy/Desktop/"/>
    </mc:Choice>
  </mc:AlternateContent>
  <xr:revisionPtr revIDLastSave="0" documentId="13_ncr:1_{82C0921B-4BAD-B142-B60E-450FF69EEAFA}" xr6:coauthVersionLast="47" xr6:coauthVersionMax="47" xr10:uidLastSave="{00000000-0000-0000-0000-000000000000}"/>
  <bookViews>
    <workbookView xWindow="0" yWindow="760" windowWidth="30240" windowHeight="17480" activeTab="1" xr2:uid="{9C353B20-DEB1-B643-B2EC-E066499F2637}"/>
  </bookViews>
  <sheets>
    <sheet name="Wine_Spirits" sheetId="1" r:id="rId1"/>
    <sheet name="Pricing Disclaimer_Referenc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36" i="1"/>
  <c r="F44" i="1" s="1"/>
  <c r="H36" i="1"/>
  <c r="H44" i="1" s="1"/>
  <c r="J36" i="1"/>
  <c r="J44" i="1" s="1"/>
  <c r="L36" i="1"/>
  <c r="L44" i="1" s="1"/>
  <c r="N36" i="1"/>
  <c r="N44" i="1" s="1"/>
  <c r="P36" i="1"/>
  <c r="P44" i="1" s="1"/>
  <c r="R36" i="1"/>
  <c r="R47" i="1" s="1"/>
  <c r="R48" i="1" s="1"/>
  <c r="T36" i="1"/>
  <c r="V36" i="1"/>
  <c r="V44" i="1" s="1"/>
  <c r="D42" i="1"/>
  <c r="F42" i="1"/>
  <c r="H42" i="1"/>
  <c r="J42" i="1"/>
  <c r="L42" i="1"/>
  <c r="P42" i="1"/>
  <c r="R42" i="1"/>
  <c r="T42" i="1"/>
  <c r="V42" i="1"/>
  <c r="D44" i="1"/>
  <c r="D40" i="1" s="1"/>
  <c r="D38" i="1" s="1"/>
  <c r="T44" i="1"/>
  <c r="T40" i="1" s="1"/>
  <c r="T38" i="1" s="1"/>
  <c r="D47" i="1"/>
  <c r="J47" i="1"/>
  <c r="L47" i="1"/>
  <c r="N47" i="1"/>
  <c r="N48" i="1" s="1"/>
  <c r="P47" i="1"/>
  <c r="P48" i="1" s="1"/>
  <c r="T47" i="1"/>
  <c r="V47" i="1"/>
  <c r="D48" i="1"/>
  <c r="J48" i="1"/>
  <c r="L48" i="1"/>
  <c r="T48" i="1"/>
  <c r="V48" i="1"/>
  <c r="T17" i="1"/>
  <c r="T22" i="1"/>
  <c r="T23" i="1" s="1"/>
  <c r="T19" i="1"/>
  <c r="T11" i="1"/>
  <c r="V17" i="1"/>
  <c r="V11" i="1"/>
  <c r="V22" i="1" s="1"/>
  <c r="V23" i="1" s="1"/>
  <c r="R17" i="1"/>
  <c r="R11" i="1"/>
  <c r="R22" i="1" s="1"/>
  <c r="R23" i="1" s="1"/>
  <c r="P17" i="1"/>
  <c r="P11" i="1"/>
  <c r="N40" i="1" l="1"/>
  <c r="N38" i="1" s="1"/>
  <c r="N49" i="1"/>
  <c r="L40" i="1"/>
  <c r="L38" i="1" s="1"/>
  <c r="L49" i="1"/>
  <c r="J49" i="1"/>
  <c r="J40" i="1"/>
  <c r="J38" i="1" s="1"/>
  <c r="H40" i="1"/>
  <c r="H38" i="1" s="1"/>
  <c r="H49" i="1"/>
  <c r="F49" i="1"/>
  <c r="F40" i="1"/>
  <c r="F38" i="1" s="1"/>
  <c r="P40" i="1"/>
  <c r="P38" i="1" s="1"/>
  <c r="P49" i="1"/>
  <c r="V40" i="1"/>
  <c r="V38" i="1" s="1"/>
  <c r="V49" i="1"/>
  <c r="R44" i="1"/>
  <c r="T49" i="1"/>
  <c r="D49" i="1"/>
  <c r="H47" i="1"/>
  <c r="H48" i="1" s="1"/>
  <c r="F47" i="1"/>
  <c r="F48" i="1" s="1"/>
  <c r="T15" i="1"/>
  <c r="T13" i="1" s="1"/>
  <c r="T24" i="1"/>
  <c r="R19" i="1"/>
  <c r="R24" i="1" s="1"/>
  <c r="V19" i="1"/>
  <c r="P19" i="1"/>
  <c r="P15" i="1" s="1"/>
  <c r="P13" i="1" s="1"/>
  <c r="P22" i="1"/>
  <c r="P23" i="1" s="1"/>
  <c r="L17" i="1"/>
  <c r="J17" i="1"/>
  <c r="H17" i="1"/>
  <c r="F17" i="1"/>
  <c r="N11" i="1"/>
  <c r="N19" i="1" s="1"/>
  <c r="N15" i="1" s="1"/>
  <c r="N13" i="1" s="1"/>
  <c r="L11" i="1"/>
  <c r="L22" i="1" s="1"/>
  <c r="L23" i="1" s="1"/>
  <c r="J11" i="1"/>
  <c r="J22" i="1" s="1"/>
  <c r="J23" i="1" s="1"/>
  <c r="H11" i="1"/>
  <c r="H22" i="1" s="1"/>
  <c r="H23" i="1" s="1"/>
  <c r="F11" i="1"/>
  <c r="F22" i="1" s="1"/>
  <c r="F23" i="1" s="1"/>
  <c r="R40" i="1" l="1"/>
  <c r="R38" i="1" s="1"/>
  <c r="R49" i="1"/>
  <c r="R15" i="1"/>
  <c r="R13" i="1" s="1"/>
  <c r="J19" i="1"/>
  <c r="J15" i="1" s="1"/>
  <c r="J13" i="1" s="1"/>
  <c r="V24" i="1"/>
  <c r="V15" i="1"/>
  <c r="V13" i="1" s="1"/>
  <c r="F19" i="1"/>
  <c r="F15" i="1" s="1"/>
  <c r="F13" i="1" s="1"/>
  <c r="H19" i="1"/>
  <c r="H15" i="1" s="1"/>
  <c r="H13" i="1" s="1"/>
  <c r="P24" i="1"/>
  <c r="N22" i="1"/>
  <c r="N23" i="1" s="1"/>
  <c r="L19" i="1"/>
  <c r="L15" i="1" s="1"/>
  <c r="L13" i="1" s="1"/>
  <c r="N24" i="1"/>
  <c r="D11" i="1"/>
  <c r="D22" i="1" s="1"/>
  <c r="J24" i="1" l="1"/>
  <c r="L24" i="1"/>
  <c r="F24" i="1"/>
  <c r="H24" i="1"/>
  <c r="D19" i="1"/>
  <c r="D24" i="1" s="1"/>
  <c r="D23" i="1"/>
  <c r="D15" i="1" l="1"/>
  <c r="D13" i="1" s="1"/>
</calcChain>
</file>

<file path=xl/sharedStrings.xml><?xml version="1.0" encoding="utf-8"?>
<sst xmlns="http://schemas.openxmlformats.org/spreadsheetml/2006/main" count="66" uniqueCount="38">
  <si>
    <t>CALIFORNIA</t>
  </si>
  <si>
    <t>NEW YORK</t>
  </si>
  <si>
    <t>ILLINOIS</t>
  </si>
  <si>
    <t>COLORADO</t>
  </si>
  <si>
    <t>FLORIDA</t>
  </si>
  <si>
    <t>WISCONSIN</t>
  </si>
  <si>
    <t>WINE</t>
  </si>
  <si>
    <t>QTY PER PACK</t>
  </si>
  <si>
    <t>SIZE</t>
  </si>
  <si>
    <t>BUYER PRICE</t>
  </si>
  <si>
    <t>DOCK AND DELIVERY</t>
  </si>
  <si>
    <t>NET SALES</t>
  </si>
  <si>
    <t>TAX</t>
  </si>
  <si>
    <t>MAKER PRICE</t>
  </si>
  <si>
    <t>Buyer Price per btl</t>
  </si>
  <si>
    <t>SRP Btl</t>
  </si>
  <si>
    <t>Maker per btl</t>
  </si>
  <si>
    <t>SPIRITS</t>
  </si>
  <si>
    <t>ALC PROOF</t>
  </si>
  <si>
    <t>CONNECTICUT</t>
  </si>
  <si>
    <t>MARYLAND</t>
  </si>
  <si>
    <t>VIRGINIA</t>
  </si>
  <si>
    <t>NO SPIRITS</t>
  </si>
  <si>
    <t>LibDib</t>
  </si>
  <si>
    <t>NEW JERSEY</t>
  </si>
  <si>
    <t xml:space="preserve">LibDib Pricing Calculator </t>
  </si>
  <si>
    <t xml:space="preserve">How Much Does LibDib Cost? </t>
  </si>
  <si>
    <t xml:space="preserve">Pricing Guide </t>
  </si>
  <si>
    <t>LibDib Extras (Gold/Silver/Plus)</t>
  </si>
  <si>
    <t>Pricing Calculator Disclaimer</t>
  </si>
  <si>
    <t>This calculator is designed to help Makers set up pricing within the LibDib platform. It provides an estimate and does not account for all potential costs. Please note: First leg shipping costs are billed back to the Maker and are not included in the pricing calculator.</t>
  </si>
  <si>
    <t>LibShip Pricing</t>
  </si>
  <si>
    <t>LibDib Markup</t>
  </si>
  <si>
    <t xml:space="preserve">14%=Gold </t>
  </si>
  <si>
    <t>15%=Silver</t>
  </si>
  <si>
    <t>16%=Plus</t>
  </si>
  <si>
    <t>20%=Free Version</t>
  </si>
  <si>
    <t xml:space="preserve">Only change numebrs in red to view calculations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</si>
</sst>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3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0" fontId="2" fillId="0" borderId="0" xfId="0" applyFont="1"/>
    <xf numFmtId="0" fontId="3" fillId="0" borderId="0" xfId="0" applyFont="1"/>
    <xf numFmtId="0" fontId="2" fillId="0" borderId="8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4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0" fontId="4" fillId="2" borderId="1" xfId="0" applyFont="1" applyFill="1" applyBorder="1"/>
    <xf numFmtId="44" fontId="4" fillId="2" borderId="1" xfId="1" applyFont="1" applyFill="1" applyBorder="1"/>
    <xf numFmtId="0" fontId="4" fillId="2" borderId="1" xfId="0" applyFont="1" applyFill="1" applyBorder="1" applyAlignment="1">
      <alignment horizontal="right"/>
    </xf>
    <xf numFmtId="44" fontId="4" fillId="2" borderId="1" xfId="1" applyFont="1" applyFill="1" applyBorder="1" applyAlignment="1">
      <alignment horizontal="right"/>
    </xf>
    <xf numFmtId="0" fontId="0" fillId="3" borderId="0" xfId="0" applyFill="1"/>
    <xf numFmtId="0" fontId="2" fillId="3" borderId="8" xfId="0" applyFont="1" applyFill="1" applyBorder="1"/>
    <xf numFmtId="44" fontId="0" fillId="3" borderId="0" xfId="1" applyFont="1" applyFill="1"/>
    <xf numFmtId="44" fontId="0" fillId="3" borderId="9" xfId="0" applyNumberFormat="1" applyFill="1" applyBorder="1"/>
    <xf numFmtId="44" fontId="0" fillId="3" borderId="10" xfId="0" applyNumberFormat="1" applyFill="1" applyBorder="1"/>
    <xf numFmtId="44" fontId="0" fillId="3" borderId="1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6" fillId="0" borderId="0" xfId="3"/>
    <xf numFmtId="0" fontId="3" fillId="4" borderId="0" xfId="0" applyFont="1" applyFill="1"/>
    <xf numFmtId="0" fontId="0" fillId="4" borderId="0" xfId="0" applyFill="1"/>
    <xf numFmtId="9" fontId="4" fillId="0" borderId="1" xfId="2" applyFont="1" applyFill="1" applyBorder="1"/>
    <xf numFmtId="0" fontId="8" fillId="0" borderId="0" xfId="0" applyFont="1"/>
    <xf numFmtId="0" fontId="5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59267</xdr:colOff>
      <xdr:row>2</xdr:row>
      <xdr:rowOff>245533</xdr:rowOff>
    </xdr:from>
    <xdr:to>
      <xdr:col>6</xdr:col>
      <xdr:colOff>177800</xdr:colOff>
      <xdr:row>4</xdr:row>
      <xdr:rowOff>78232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148176FE-0CE6-BCEB-808A-5D0619E44724}"/>
            </a:ext>
          </a:extLst>
        </xdr:cNvPr>
        <xdr:cNvSpPr/>
      </xdr:nvSpPr>
      <xdr:spPr>
        <a:xfrm>
          <a:off x="3107267" y="651933"/>
          <a:ext cx="1219200" cy="3068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50802</xdr:colOff>
      <xdr:row>27</xdr:row>
      <xdr:rowOff>245532</xdr:rowOff>
    </xdr:from>
    <xdr:to>
      <xdr:col>6</xdr:col>
      <xdr:colOff>169335</xdr:colOff>
      <xdr:row>29</xdr:row>
      <xdr:rowOff>78231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79E58333-C8FD-A941-BE5E-C6CFB8AE8552}"/>
            </a:ext>
          </a:extLst>
        </xdr:cNvPr>
        <xdr:cNvSpPr/>
      </xdr:nvSpPr>
      <xdr:spPr>
        <a:xfrm>
          <a:off x="3098802" y="5579532"/>
          <a:ext cx="1219200" cy="3068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libdib.com/libship-pricing" TargetMode="External"/><Relationship Id="rId2" Type="http://schemas.openxmlformats.org/officeDocument/2006/relationships/hyperlink" Target="https://help.libdib.com/how-much-does-it-cost" TargetMode="External"/><Relationship Id="rId1" Type="http://schemas.openxmlformats.org/officeDocument/2006/relationships/hyperlink" Target="https://help.libdib.com/libdib-pricing-guide" TargetMode="External"/><Relationship Id="rId4" Type="http://schemas.openxmlformats.org/officeDocument/2006/relationships/hyperlink" Target="https://help.libdib.com/what-are-libdibs-gold-and-silver-pla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0FAD-0868-2541-A650-163A722EAE70}">
  <dimension ref="A1:V49"/>
  <sheetViews>
    <sheetView topLeftCell="A31" zoomScale="150" zoomScaleNormal="150" workbookViewId="0">
      <selection activeCell="F7" sqref="F7"/>
    </sheetView>
  </sheetViews>
  <sheetFormatPr baseColWidth="10" defaultColWidth="10.83203125" defaultRowHeight="16" x14ac:dyDescent="0.2"/>
  <cols>
    <col min="1" max="1" width="4.1640625" customWidth="1"/>
    <col min="2" max="2" width="6" customWidth="1"/>
    <col min="3" max="3" width="18.83203125" customWidth="1"/>
    <col min="5" max="5" width="3.5" customWidth="1"/>
    <col min="7" max="7" width="2.83203125" customWidth="1"/>
    <col min="9" max="9" width="2.5" customWidth="1"/>
    <col min="11" max="11" width="2.33203125" customWidth="1"/>
    <col min="13" max="13" width="2.1640625" customWidth="1"/>
    <col min="15" max="15" width="1.83203125" customWidth="1"/>
    <col min="17" max="17" width="2.1640625" customWidth="1"/>
    <col min="19" max="19" width="2.33203125" customWidth="1"/>
    <col min="21" max="21" width="2.33203125" customWidth="1"/>
    <col min="22" max="22" width="0" hidden="1" customWidth="1"/>
  </cols>
  <sheetData>
    <row r="1" spans="1:22" x14ac:dyDescent="0.2">
      <c r="A1" s="5" t="s">
        <v>25</v>
      </c>
    </row>
    <row r="2" spans="1:22" x14ac:dyDescent="0.2">
      <c r="A2" s="33" t="s">
        <v>37</v>
      </c>
      <c r="B2" s="33"/>
      <c r="C2" s="33"/>
    </row>
    <row r="3" spans="1:22" s="30" customFormat="1" ht="21" x14ac:dyDescent="0.25">
      <c r="B3" s="29" t="s">
        <v>6</v>
      </c>
      <c r="C3" s="29"/>
    </row>
    <row r="4" spans="1:22" x14ac:dyDescent="0.2">
      <c r="C4" s="11" t="s">
        <v>32</v>
      </c>
      <c r="D4" s="31">
        <v>0.14000000000000001</v>
      </c>
      <c r="F4" s="32"/>
      <c r="G4" s="32"/>
      <c r="H4" s="32" t="s">
        <v>33</v>
      </c>
    </row>
    <row r="5" spans="1:22" x14ac:dyDescent="0.2">
      <c r="C5" s="11" t="s">
        <v>7</v>
      </c>
      <c r="D5" s="15">
        <v>12</v>
      </c>
      <c r="F5" s="32"/>
      <c r="G5" s="32"/>
      <c r="H5" s="32" t="s">
        <v>34</v>
      </c>
    </row>
    <row r="6" spans="1:22" x14ac:dyDescent="0.2">
      <c r="C6" s="11" t="s">
        <v>8</v>
      </c>
      <c r="D6" s="15">
        <v>0.75</v>
      </c>
      <c r="F6" s="32"/>
      <c r="G6" s="32"/>
      <c r="H6" s="32" t="s">
        <v>35</v>
      </c>
      <c r="T6" s="25"/>
    </row>
    <row r="7" spans="1:22" x14ac:dyDescent="0.2">
      <c r="C7" s="11" t="s">
        <v>9</v>
      </c>
      <c r="D7" s="16">
        <v>100</v>
      </c>
      <c r="F7" s="32"/>
      <c r="G7" s="32"/>
      <c r="H7" s="32" t="s">
        <v>36</v>
      </c>
      <c r="T7" s="25"/>
    </row>
    <row r="8" spans="1:22" x14ac:dyDescent="0.2">
      <c r="C8" s="11"/>
    </row>
    <row r="9" spans="1:22" ht="21" x14ac:dyDescent="0.25">
      <c r="C9" s="6"/>
    </row>
    <row r="10" spans="1:22" x14ac:dyDescent="0.2">
      <c r="D10" s="7" t="s">
        <v>0</v>
      </c>
      <c r="F10" s="7" t="s">
        <v>1</v>
      </c>
      <c r="H10" s="7" t="s">
        <v>4</v>
      </c>
      <c r="J10" s="7" t="s">
        <v>3</v>
      </c>
      <c r="L10" s="7" t="s">
        <v>2</v>
      </c>
      <c r="N10" s="7" t="s">
        <v>5</v>
      </c>
      <c r="P10" s="7" t="s">
        <v>19</v>
      </c>
      <c r="R10" s="7" t="s">
        <v>20</v>
      </c>
      <c r="T10" s="7" t="s">
        <v>24</v>
      </c>
      <c r="V10" s="7" t="s">
        <v>21</v>
      </c>
    </row>
    <row r="11" spans="1:22" x14ac:dyDescent="0.2">
      <c r="C11" s="5" t="s">
        <v>9</v>
      </c>
      <c r="D11" s="1">
        <f>$D$7</f>
        <v>100</v>
      </c>
      <c r="F11" s="1">
        <f>$D$7</f>
        <v>100</v>
      </c>
      <c r="H11" s="1">
        <f>$D$7</f>
        <v>100</v>
      </c>
      <c r="J11" s="1">
        <f>$D$7</f>
        <v>100</v>
      </c>
      <c r="L11" s="1">
        <f>$D$7</f>
        <v>100</v>
      </c>
      <c r="N11" s="1">
        <f>$D$7</f>
        <v>100</v>
      </c>
      <c r="P11" s="1">
        <f>$D$7</f>
        <v>100</v>
      </c>
      <c r="R11" s="1">
        <f>$D$7</f>
        <v>100</v>
      </c>
      <c r="T11" s="1">
        <f>$D$7</f>
        <v>100</v>
      </c>
      <c r="V11" s="1">
        <f>$D$7</f>
        <v>100</v>
      </c>
    </row>
    <row r="12" spans="1:22" x14ac:dyDescent="0.2">
      <c r="C12" s="5" t="s">
        <v>10</v>
      </c>
      <c r="D12" s="1">
        <v>12</v>
      </c>
      <c r="F12" s="1">
        <v>0</v>
      </c>
      <c r="H12" s="1">
        <v>0</v>
      </c>
      <c r="J12" s="1">
        <v>12</v>
      </c>
      <c r="L12" s="1">
        <v>12</v>
      </c>
      <c r="N12" s="1">
        <v>12</v>
      </c>
      <c r="P12" s="1">
        <v>12</v>
      </c>
      <c r="R12" s="1">
        <v>12</v>
      </c>
      <c r="T12" s="1">
        <v>12</v>
      </c>
      <c r="V12" s="1">
        <v>12</v>
      </c>
    </row>
    <row r="13" spans="1:22" x14ac:dyDescent="0.2">
      <c r="C13" s="5" t="s">
        <v>23</v>
      </c>
      <c r="D13" s="1">
        <f>D15*$D$4</f>
        <v>10.807017543859649</v>
      </c>
      <c r="F13" s="1">
        <f>F15*$D$4</f>
        <v>12.280701754385966</v>
      </c>
      <c r="H13" s="1">
        <f>H15*$D$4</f>
        <v>12.280701754385966</v>
      </c>
      <c r="J13" s="1">
        <f>J15*$D$4</f>
        <v>10.807017543859649</v>
      </c>
      <c r="L13" s="1">
        <f>L15*$D$4</f>
        <v>10.807017543859649</v>
      </c>
      <c r="N13" s="1">
        <f>N15*$D$4</f>
        <v>10.807017543859649</v>
      </c>
      <c r="P13" s="1">
        <f>P15*$D$4</f>
        <v>10.807017543859649</v>
      </c>
      <c r="R13" s="1">
        <f>R15*$D$4</f>
        <v>10.807017543859649</v>
      </c>
      <c r="T13" s="1">
        <f>T15*$D$4</f>
        <v>10.807017543859649</v>
      </c>
      <c r="V13" s="1">
        <f>V15*$D$4</f>
        <v>10.807017543859649</v>
      </c>
    </row>
    <row r="14" spans="1:22" ht="8" customHeight="1" x14ac:dyDescent="0.2">
      <c r="C14" s="5"/>
      <c r="D14" s="1"/>
      <c r="F14" s="1"/>
      <c r="H14" s="1"/>
      <c r="J14" s="1"/>
      <c r="L14" s="1"/>
      <c r="N14" s="1"/>
      <c r="P14" s="1"/>
      <c r="R14" s="1"/>
      <c r="T14" s="1"/>
      <c r="V14" s="1"/>
    </row>
    <row r="15" spans="1:22" x14ac:dyDescent="0.2">
      <c r="C15" s="5" t="s">
        <v>11</v>
      </c>
      <c r="D15" s="1">
        <f>D19+D17</f>
        <v>77.192982456140342</v>
      </c>
      <c r="F15" s="1">
        <f>F19+F17</f>
        <v>87.719298245614027</v>
      </c>
      <c r="H15" s="1">
        <f>H19+H17</f>
        <v>87.719298245614027</v>
      </c>
      <c r="J15" s="1">
        <f>J19+J17</f>
        <v>77.192982456140342</v>
      </c>
      <c r="L15" s="1">
        <f>L19+L17</f>
        <v>77.192982456140342</v>
      </c>
      <c r="N15" s="1">
        <f>N19+N17</f>
        <v>77.192982456140342</v>
      </c>
      <c r="P15" s="1">
        <f>P19+P17</f>
        <v>77.192982456140342</v>
      </c>
      <c r="R15" s="1">
        <f>R19+R17</f>
        <v>77.192982456140342</v>
      </c>
      <c r="T15" s="1">
        <f>T19+T17</f>
        <v>77.192982456140342</v>
      </c>
      <c r="V15" s="1">
        <f>V19+V17</f>
        <v>77.192982456140342</v>
      </c>
    </row>
    <row r="16" spans="1:22" ht="7" customHeight="1" x14ac:dyDescent="0.2">
      <c r="C16" s="5"/>
      <c r="D16" s="1"/>
      <c r="F16" s="1"/>
      <c r="H16" s="1"/>
      <c r="J16" s="1"/>
      <c r="L16" s="1"/>
      <c r="N16" s="1"/>
      <c r="P16" s="1"/>
      <c r="R16" s="1"/>
      <c r="T16" s="1"/>
      <c r="V16" s="1"/>
    </row>
    <row r="17" spans="2:22" x14ac:dyDescent="0.2">
      <c r="C17" s="5" t="s">
        <v>12</v>
      </c>
      <c r="D17" s="1">
        <v>0</v>
      </c>
      <c r="F17" s="1">
        <f>0.08*($D$5*$D$6)</f>
        <v>0.72</v>
      </c>
      <c r="H17" s="1">
        <f>0.59*($D$5*$D$6)</f>
        <v>5.31</v>
      </c>
      <c r="J17" s="1">
        <f>0.0733*($D$5*$D$6)</f>
        <v>0.65970000000000006</v>
      </c>
      <c r="L17" s="1">
        <f>0.36*($D$5*$D$6)</f>
        <v>3.2399999999999998</v>
      </c>
      <c r="N17" s="1">
        <v>0</v>
      </c>
      <c r="P17" s="1">
        <f>0.20869*($D$5*$D$6)</f>
        <v>1.8782099999999999</v>
      </c>
      <c r="R17" s="1">
        <f>0.1056688*($D$5*$D$6)</f>
        <v>0.95101919999999995</v>
      </c>
      <c r="T17" s="1">
        <f>0.2311505*($D$5*$D$6)</f>
        <v>2.0803544999999999</v>
      </c>
      <c r="V17" s="1">
        <f>0.4*($D$5*$D$6)</f>
        <v>3.6</v>
      </c>
    </row>
    <row r="18" spans="2:22" ht="10" customHeight="1" x14ac:dyDescent="0.2">
      <c r="C18" s="5"/>
      <c r="D18" s="1"/>
      <c r="F18" s="1"/>
      <c r="H18" s="1"/>
      <c r="J18" s="1"/>
      <c r="L18" s="1"/>
      <c r="N18" s="1"/>
      <c r="P18" s="1"/>
      <c r="R18" s="1"/>
      <c r="T18" s="1"/>
      <c r="V18" s="1"/>
    </row>
    <row r="19" spans="2:22" x14ac:dyDescent="0.2">
      <c r="C19" s="5" t="s">
        <v>13</v>
      </c>
      <c r="D19" s="1">
        <f>(D11/(1+$D$4))-(D17)-D12/(1+$D$4)</f>
        <v>77.192982456140342</v>
      </c>
      <c r="F19" s="1">
        <f>(F11/(1+$D$4))-(F17)-F12/(1+$D$4)</f>
        <v>86.999298245614028</v>
      </c>
      <c r="H19" s="1">
        <f>(H11/(1+$D$4))-(H17)-H12/(1+$D$4)</f>
        <v>82.409298245614025</v>
      </c>
      <c r="J19" s="1">
        <f>(J11/(1+$D$4))-(J17)-J12/(1+$D$4)</f>
        <v>76.533282456140341</v>
      </c>
      <c r="L19" s="1">
        <f>(L11/(1+$D$4))-(L17)-L12/(1+$D$4)</f>
        <v>73.952982456140347</v>
      </c>
      <c r="N19" s="1">
        <f>(N11/(1+$D$4))-(N17)-N12/(1+$D$4)</f>
        <v>77.192982456140342</v>
      </c>
      <c r="P19" s="1">
        <f>(P11/(1+$D$4))-(P17)-P12/(1+$D$4)</f>
        <v>75.314772456140346</v>
      </c>
      <c r="R19" s="1">
        <f>(R11/(1+$D$4))-(R17)-R12/(1+$D$4)</f>
        <v>76.241963256140338</v>
      </c>
      <c r="T19" s="1">
        <f>(T11/(1+$D$4))-(T17)-T12/(1+$D$4)</f>
        <v>75.112627956140344</v>
      </c>
      <c r="V19" s="1">
        <f>(V11/(1+$D$4))-(V17)-V12/(1+$D$4)</f>
        <v>73.592982456140348</v>
      </c>
    </row>
    <row r="20" spans="2:22" x14ac:dyDescent="0.2">
      <c r="C20" s="5"/>
    </row>
    <row r="21" spans="2:22" x14ac:dyDescent="0.2">
      <c r="C21" s="5"/>
    </row>
    <row r="22" spans="2:22" x14ac:dyDescent="0.2">
      <c r="C22" s="8" t="s">
        <v>14</v>
      </c>
      <c r="D22" s="2">
        <f>D11/$D$5</f>
        <v>8.3333333333333339</v>
      </c>
      <c r="F22" s="12">
        <f>F11/$D$5</f>
        <v>8.3333333333333339</v>
      </c>
      <c r="H22" s="12">
        <f>H11/$D$5</f>
        <v>8.3333333333333339</v>
      </c>
      <c r="J22" s="12">
        <f>J11/$D$5</f>
        <v>8.3333333333333339</v>
      </c>
      <c r="L22" s="12">
        <f>L11/$D$5</f>
        <v>8.3333333333333339</v>
      </c>
      <c r="N22" s="12">
        <f>N11/$D$5</f>
        <v>8.3333333333333339</v>
      </c>
      <c r="P22" s="12">
        <f>P11/$D$5</f>
        <v>8.3333333333333339</v>
      </c>
      <c r="R22" s="12">
        <f>R11/$D$5</f>
        <v>8.3333333333333339</v>
      </c>
      <c r="T22" s="12">
        <f>T11/$D$5</f>
        <v>8.3333333333333339</v>
      </c>
      <c r="V22" s="12">
        <f>V11/$D$5</f>
        <v>8.3333333333333339</v>
      </c>
    </row>
    <row r="23" spans="2:22" x14ac:dyDescent="0.2">
      <c r="C23" s="9" t="s">
        <v>15</v>
      </c>
      <c r="D23" s="3">
        <f>D22*1.25</f>
        <v>10.416666666666668</v>
      </c>
      <c r="F23" s="13">
        <f>F22*1.25</f>
        <v>10.416666666666668</v>
      </c>
      <c r="H23" s="13">
        <f>H22*1.25</f>
        <v>10.416666666666668</v>
      </c>
      <c r="J23" s="13">
        <f>J22*1.25</f>
        <v>10.416666666666668</v>
      </c>
      <c r="L23" s="13">
        <f>L22*1.25</f>
        <v>10.416666666666668</v>
      </c>
      <c r="N23" s="13">
        <f>N22*1.25</f>
        <v>10.416666666666668</v>
      </c>
      <c r="P23" s="13">
        <f>P22*1.25</f>
        <v>10.416666666666668</v>
      </c>
      <c r="R23" s="13">
        <f>R22*1.25</f>
        <v>10.416666666666668</v>
      </c>
      <c r="T23" s="13">
        <f>T22*1.25</f>
        <v>10.416666666666668</v>
      </c>
      <c r="V23" s="13">
        <f>V22*1.25</f>
        <v>10.416666666666668</v>
      </c>
    </row>
    <row r="24" spans="2:22" x14ac:dyDescent="0.2">
      <c r="C24" s="10" t="s">
        <v>16</v>
      </c>
      <c r="D24" s="4">
        <f>D19/$D$5</f>
        <v>6.4327485380116949</v>
      </c>
      <c r="F24" s="14">
        <f>F19/$D$5</f>
        <v>7.2499415204678357</v>
      </c>
      <c r="H24" s="14">
        <f>H19/$D$5</f>
        <v>6.8674415204678354</v>
      </c>
      <c r="J24" s="14">
        <f>J19/$D$5</f>
        <v>6.3777735380116951</v>
      </c>
      <c r="L24" s="14">
        <f>L19/$D$5</f>
        <v>6.1627485380116953</v>
      </c>
      <c r="N24" s="14">
        <f>N19/$D$5</f>
        <v>6.4327485380116949</v>
      </c>
      <c r="P24" s="14">
        <f>P19/$D$5</f>
        <v>6.2762310380116952</v>
      </c>
      <c r="R24" s="14">
        <f>R19/$D$5</f>
        <v>6.3534969380116948</v>
      </c>
      <c r="T24" s="14">
        <f>T19/$D$5</f>
        <v>6.2593856630116953</v>
      </c>
      <c r="V24" s="14">
        <f>V19/$D$5</f>
        <v>6.1327485380116959</v>
      </c>
    </row>
    <row r="28" spans="2:22" s="30" customFormat="1" ht="21" x14ac:dyDescent="0.25">
      <c r="B28" s="29" t="s">
        <v>17</v>
      </c>
      <c r="C28" s="29"/>
    </row>
    <row r="29" spans="2:22" x14ac:dyDescent="0.2">
      <c r="C29" s="11" t="s">
        <v>32</v>
      </c>
      <c r="D29" s="31">
        <v>0.14000000000000001</v>
      </c>
      <c r="H29" s="32" t="s">
        <v>33</v>
      </c>
    </row>
    <row r="30" spans="2:22" x14ac:dyDescent="0.2">
      <c r="C30" s="11" t="s">
        <v>7</v>
      </c>
      <c r="D30" s="17">
        <v>6</v>
      </c>
      <c r="H30" s="32" t="s">
        <v>34</v>
      </c>
    </row>
    <row r="31" spans="2:22" x14ac:dyDescent="0.2">
      <c r="C31" s="11" t="s">
        <v>8</v>
      </c>
      <c r="D31" s="17">
        <v>0.75</v>
      </c>
      <c r="H31" s="32" t="s">
        <v>35</v>
      </c>
    </row>
    <row r="32" spans="2:22" x14ac:dyDescent="0.2">
      <c r="C32" s="11" t="s">
        <v>9</v>
      </c>
      <c r="D32" s="18">
        <v>450</v>
      </c>
      <c r="H32" s="32" t="s">
        <v>36</v>
      </c>
    </row>
    <row r="33" spans="3:22" x14ac:dyDescent="0.2">
      <c r="C33" s="11" t="s">
        <v>18</v>
      </c>
      <c r="D33" s="17">
        <v>124</v>
      </c>
    </row>
    <row r="34" spans="3:22" ht="21" x14ac:dyDescent="0.25">
      <c r="C34" s="6"/>
      <c r="V34" s="19" t="s">
        <v>22</v>
      </c>
    </row>
    <row r="35" spans="3:22" x14ac:dyDescent="0.2">
      <c r="D35" s="7" t="s">
        <v>0</v>
      </c>
      <c r="F35" s="7" t="s">
        <v>1</v>
      </c>
      <c r="H35" s="7" t="s">
        <v>4</v>
      </c>
      <c r="J35" s="7" t="s">
        <v>3</v>
      </c>
      <c r="L35" s="7" t="s">
        <v>2</v>
      </c>
      <c r="N35" s="7" t="s">
        <v>5</v>
      </c>
      <c r="P35" s="7" t="s">
        <v>19</v>
      </c>
      <c r="R35" s="7" t="s">
        <v>20</v>
      </c>
      <c r="T35" s="7" t="s">
        <v>24</v>
      </c>
      <c r="V35" s="20" t="s">
        <v>21</v>
      </c>
    </row>
    <row r="36" spans="3:22" x14ac:dyDescent="0.2">
      <c r="C36" s="5" t="s">
        <v>9</v>
      </c>
      <c r="D36" s="1">
        <f>$D$32</f>
        <v>450</v>
      </c>
      <c r="F36" s="1">
        <f>$D$32</f>
        <v>450</v>
      </c>
      <c r="H36" s="1">
        <f>$D$32</f>
        <v>450</v>
      </c>
      <c r="J36" s="1">
        <f>$D$32</f>
        <v>450</v>
      </c>
      <c r="L36" s="1">
        <f>$D$32</f>
        <v>450</v>
      </c>
      <c r="N36" s="1">
        <f>$D$32</f>
        <v>450</v>
      </c>
      <c r="P36" s="1">
        <f>$D$32</f>
        <v>450</v>
      </c>
      <c r="R36" s="1">
        <f>$D$32</f>
        <v>450</v>
      </c>
      <c r="T36" s="1">
        <f>$D$32</f>
        <v>450</v>
      </c>
      <c r="V36" s="21">
        <f>$D$32</f>
        <v>450</v>
      </c>
    </row>
    <row r="37" spans="3:22" x14ac:dyDescent="0.2">
      <c r="C37" s="5" t="s">
        <v>10</v>
      </c>
      <c r="D37" s="1">
        <v>12</v>
      </c>
      <c r="F37" s="1">
        <v>0</v>
      </c>
      <c r="H37" s="1">
        <v>0</v>
      </c>
      <c r="J37" s="1">
        <v>12</v>
      </c>
      <c r="L37" s="1">
        <v>12</v>
      </c>
      <c r="N37" s="1">
        <v>12</v>
      </c>
      <c r="P37" s="1">
        <v>12</v>
      </c>
      <c r="R37" s="1">
        <v>12</v>
      </c>
      <c r="T37" s="1">
        <v>12</v>
      </c>
      <c r="V37" s="21">
        <v>12</v>
      </c>
    </row>
    <row r="38" spans="3:22" x14ac:dyDescent="0.2">
      <c r="C38" s="5" t="s">
        <v>23</v>
      </c>
      <c r="D38" s="1">
        <f>D40*$D$29</f>
        <v>53.789473684210527</v>
      </c>
      <c r="F38" s="1">
        <f>F40*$D$29</f>
        <v>55.263157894736842</v>
      </c>
      <c r="H38" s="1">
        <f>H40*$D$29</f>
        <v>55.263157894736842</v>
      </c>
      <c r="J38" s="1">
        <f>J40*$D$29</f>
        <v>53.789473684210527</v>
      </c>
      <c r="L38" s="1">
        <f>L40*$D$29</f>
        <v>53.789473684210527</v>
      </c>
      <c r="N38" s="1">
        <f>N40*$D$29</f>
        <v>53.789473684210527</v>
      </c>
      <c r="P38" s="1">
        <f>P40*$D$29</f>
        <v>53.789473684210527</v>
      </c>
      <c r="R38" s="1">
        <f>R40*$D$29</f>
        <v>53.789473684210527</v>
      </c>
      <c r="T38" s="1">
        <f>T40*$D$29</f>
        <v>53.789473684210527</v>
      </c>
      <c r="V38" s="21">
        <f>V40*$D$29</f>
        <v>53.789473684210527</v>
      </c>
    </row>
    <row r="39" spans="3:22" x14ac:dyDescent="0.2">
      <c r="C39" s="5"/>
      <c r="D39" s="1"/>
      <c r="F39" s="1"/>
      <c r="H39" s="1"/>
      <c r="J39" s="1"/>
      <c r="L39" s="1"/>
      <c r="N39" s="1"/>
      <c r="P39" s="1"/>
      <c r="R39" s="1"/>
      <c r="T39" s="1"/>
      <c r="V39" s="21"/>
    </row>
    <row r="40" spans="3:22" x14ac:dyDescent="0.2">
      <c r="C40" s="5" t="s">
        <v>11</v>
      </c>
      <c r="D40" s="1">
        <f>D44+D42</f>
        <v>384.21052631578942</v>
      </c>
      <c r="F40" s="1">
        <f>F44+F42</f>
        <v>394.73684210526312</v>
      </c>
      <c r="H40" s="1">
        <f>H44+H42</f>
        <v>394.73684210526312</v>
      </c>
      <c r="J40" s="1">
        <f>J44+J42</f>
        <v>384.21052631578942</v>
      </c>
      <c r="L40" s="1">
        <f>L44+L42</f>
        <v>384.21052631578942</v>
      </c>
      <c r="N40" s="1">
        <f>N44+N42</f>
        <v>384.21052631578942</v>
      </c>
      <c r="P40" s="1">
        <f>P44+P42</f>
        <v>384.21052631578942</v>
      </c>
      <c r="R40" s="1">
        <f>R44+R42</f>
        <v>384.21052631578942</v>
      </c>
      <c r="T40" s="1">
        <f>T44+T42</f>
        <v>384.21052631578942</v>
      </c>
      <c r="V40" s="21">
        <f>V44+V42</f>
        <v>384.21052631578942</v>
      </c>
    </row>
    <row r="41" spans="3:22" x14ac:dyDescent="0.2">
      <c r="C41" s="5"/>
      <c r="D41" s="1"/>
      <c r="F41" s="1"/>
      <c r="H41" s="1"/>
      <c r="J41" s="1"/>
      <c r="L41" s="1"/>
      <c r="N41" s="1"/>
      <c r="P41" s="1"/>
      <c r="R41" s="1"/>
      <c r="T41" s="1"/>
      <c r="V41" s="21"/>
    </row>
    <row r="42" spans="3:22" x14ac:dyDescent="0.2">
      <c r="C42" s="5" t="s">
        <v>12</v>
      </c>
      <c r="D42" s="1">
        <f>IF(D33&lt;100,(0.87*($D$30*$D$31)),(1.74*($D$30*$D$31)))</f>
        <v>7.83</v>
      </c>
      <c r="F42" s="1">
        <f>IF($D$33&lt;48,(0.67*($D$30*$D$31)),(1.964*($D$30*$D$31)))</f>
        <v>8.8379999999999992</v>
      </c>
      <c r="H42" s="1">
        <f>IF($D$33&lt;35,(0.59*($D$30*$D$31)),(1.72*($D$30*$D$31)))</f>
        <v>7.74</v>
      </c>
      <c r="J42" s="1">
        <f>(0.603*($D$30*$D$31))</f>
        <v>2.7134999999999998</v>
      </c>
      <c r="L42" s="1">
        <f>IF($D$33&lt;40,(0.72*($D$30*$D$31)),(3.63*($D$30*$D$31)))</f>
        <v>16.335000000000001</v>
      </c>
      <c r="N42" s="1">
        <v>0</v>
      </c>
      <c r="P42" s="1">
        <f>IF(D33&gt;100,D33/100*1.56918*D30*D31,1.56918*D30*D31)</f>
        <v>8.7560243999999994</v>
      </c>
      <c r="R42" s="1">
        <f>IF(D33&gt;100,(((D33-100)*0.00396258)+0.396258)*D30*D31,0.396258*D30*D31)</f>
        <v>2.2111196399999997</v>
      </c>
      <c r="T42" s="1">
        <f>$D$30*$D$6*1.452946</f>
        <v>6.5382570000000007</v>
      </c>
      <c r="V42" s="21">
        <f>IF(F33&gt;100,(((F33-100)*0.00396258)+0.396258)*F30*F31,0.396258*F30*F31)</f>
        <v>0</v>
      </c>
    </row>
    <row r="43" spans="3:22" x14ac:dyDescent="0.2">
      <c r="C43" s="5"/>
      <c r="D43" s="1"/>
      <c r="F43" s="1"/>
      <c r="H43" s="1"/>
      <c r="J43" s="1"/>
      <c r="L43" s="1"/>
      <c r="N43" s="1"/>
      <c r="P43" s="1"/>
      <c r="R43" s="1"/>
      <c r="T43" s="1"/>
      <c r="V43" s="21"/>
    </row>
    <row r="44" spans="3:22" x14ac:dyDescent="0.2">
      <c r="C44" s="5" t="s">
        <v>13</v>
      </c>
      <c r="D44" s="1">
        <f>(D36/(1+$D$29))-(D42)-D37/(1+$D$29)</f>
        <v>376.38052631578944</v>
      </c>
      <c r="F44" s="1">
        <f>(F36/(1+$D$29))-(F42)-F37/(1+$D$29)</f>
        <v>385.8988421052631</v>
      </c>
      <c r="H44" s="1">
        <f>(H36/(1+$D$29))-(H42)-H37/(1+$D$29)</f>
        <v>386.99684210526311</v>
      </c>
      <c r="J44" s="1">
        <f>(J36/(1+$D$29))-(J42)-J37/(1+$D$29)</f>
        <v>381.49702631578941</v>
      </c>
      <c r="L44" s="1">
        <f>(L36/(1+$D$29))-(L42)-L37/(1+$D$29)</f>
        <v>367.87552631578944</v>
      </c>
      <c r="N44" s="1">
        <f>(N36/(1+$D$29))-(N42)-N37/(1+$D$29)</f>
        <v>384.21052631578942</v>
      </c>
      <c r="P44" s="1">
        <f>(P36/(1+$D$29))-(P42)-P37/(1+$D$29)</f>
        <v>375.45450191578942</v>
      </c>
      <c r="R44" s="1">
        <f>(R36/(1+$D$29))-(R42)-R37/(1+$D$29)</f>
        <v>381.99940667578943</v>
      </c>
      <c r="T44" s="1">
        <f>(T36/(1+$D$29))-(T42)-T37/(1+$D$29)</f>
        <v>377.67226931578944</v>
      </c>
      <c r="V44" s="21">
        <f>(V36/(1+$D$29))-(V42)-V37/(1+$D$29)</f>
        <v>384.21052631578942</v>
      </c>
    </row>
    <row r="45" spans="3:22" x14ac:dyDescent="0.2">
      <c r="C45" s="5"/>
      <c r="V45" s="19"/>
    </row>
    <row r="46" spans="3:22" x14ac:dyDescent="0.2">
      <c r="C46" s="5"/>
      <c r="V46" s="19"/>
    </row>
    <row r="47" spans="3:22" x14ac:dyDescent="0.2">
      <c r="C47" s="8" t="s">
        <v>14</v>
      </c>
      <c r="D47" s="2">
        <f>D36/$D$30</f>
        <v>75</v>
      </c>
      <c r="F47" s="12">
        <f>F36/$D$30</f>
        <v>75</v>
      </c>
      <c r="H47" s="12">
        <f>H36/$D$30</f>
        <v>75</v>
      </c>
      <c r="J47" s="12">
        <f>J36/$D$30</f>
        <v>75</v>
      </c>
      <c r="L47" s="12">
        <f>L36/$D$30</f>
        <v>75</v>
      </c>
      <c r="N47" s="12">
        <f>N36/$D$30</f>
        <v>75</v>
      </c>
      <c r="P47" s="12">
        <f>P36/$D$30</f>
        <v>75</v>
      </c>
      <c r="R47" s="12">
        <f>R36/$D$30</f>
        <v>75</v>
      </c>
      <c r="T47" s="12">
        <f>T36/$D$30</f>
        <v>75</v>
      </c>
      <c r="V47" s="22">
        <f>V36/$D$30</f>
        <v>75</v>
      </c>
    </row>
    <row r="48" spans="3:22" x14ac:dyDescent="0.2">
      <c r="C48" s="9" t="s">
        <v>15</v>
      </c>
      <c r="D48" s="3">
        <f>D47*1.25</f>
        <v>93.75</v>
      </c>
      <c r="F48" s="13">
        <f>F47*1.25</f>
        <v>93.75</v>
      </c>
      <c r="H48" s="13">
        <f>H47*1.25</f>
        <v>93.75</v>
      </c>
      <c r="J48" s="13">
        <f>J47*1.25</f>
        <v>93.75</v>
      </c>
      <c r="L48" s="13">
        <f>L47*1.25</f>
        <v>93.75</v>
      </c>
      <c r="N48" s="13">
        <f>N47*1.25</f>
        <v>93.75</v>
      </c>
      <c r="P48" s="13">
        <f>P47*1.25</f>
        <v>93.75</v>
      </c>
      <c r="R48" s="13">
        <f>R47*1.25</f>
        <v>93.75</v>
      </c>
      <c r="T48" s="13">
        <f>T47*1.25</f>
        <v>93.75</v>
      </c>
      <c r="V48" s="23">
        <f>V47*1.25</f>
        <v>93.75</v>
      </c>
    </row>
    <row r="49" spans="3:22" x14ac:dyDescent="0.2">
      <c r="C49" s="10" t="s">
        <v>16</v>
      </c>
      <c r="D49" s="4">
        <f>D44/$D$30</f>
        <v>62.73008771929824</v>
      </c>
      <c r="F49" s="14">
        <f>F44/$D$30</f>
        <v>64.316473684210521</v>
      </c>
      <c r="H49" s="14">
        <f>H44/$D$30</f>
        <v>64.499473684210514</v>
      </c>
      <c r="J49" s="14">
        <f>J44/$D$30</f>
        <v>63.582837719298233</v>
      </c>
      <c r="L49" s="14">
        <f>L44/$D$30</f>
        <v>61.312587719298243</v>
      </c>
      <c r="N49" s="14">
        <f>N44/$D$30</f>
        <v>64.035087719298232</v>
      </c>
      <c r="P49" s="14">
        <f>P44/$D$30</f>
        <v>62.575750319298237</v>
      </c>
      <c r="R49" s="14">
        <f>R44/$D$30</f>
        <v>63.666567779298241</v>
      </c>
      <c r="T49" s="14">
        <f>T44/$D$30</f>
        <v>62.945378219298242</v>
      </c>
      <c r="V49" s="24">
        <f>V44/$D$30</f>
        <v>64.035087719298232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6B37-3FCC-7541-ADA5-8C6A2B85FC57}">
  <dimension ref="A2:A8"/>
  <sheetViews>
    <sheetView tabSelected="1" workbookViewId="0">
      <selection activeCell="A18" sqref="A18"/>
    </sheetView>
  </sheetViews>
  <sheetFormatPr baseColWidth="10" defaultRowHeight="16" x14ac:dyDescent="0.2"/>
  <cols>
    <col min="1" max="1" width="92.6640625" customWidth="1"/>
  </cols>
  <sheetData>
    <row r="2" spans="1:1" s="26" customFormat="1" x14ac:dyDescent="0.2">
      <c r="A2" s="5" t="s">
        <v>29</v>
      </c>
    </row>
    <row r="3" spans="1:1" s="26" customFormat="1" ht="51" x14ac:dyDescent="0.2">
      <c r="A3" s="27" t="s">
        <v>30</v>
      </c>
    </row>
    <row r="4" spans="1:1" s="26" customFormat="1" x14ac:dyDescent="0.2">
      <c r="A4" s="27"/>
    </row>
    <row r="5" spans="1:1" x14ac:dyDescent="0.2">
      <c r="A5" s="28" t="s">
        <v>26</v>
      </c>
    </row>
    <row r="6" spans="1:1" x14ac:dyDescent="0.2">
      <c r="A6" s="28" t="s">
        <v>27</v>
      </c>
    </row>
    <row r="7" spans="1:1" x14ac:dyDescent="0.2">
      <c r="A7" s="28" t="s">
        <v>31</v>
      </c>
    </row>
    <row r="8" spans="1:1" x14ac:dyDescent="0.2">
      <c r="A8" s="28" t="s">
        <v>28</v>
      </c>
    </row>
  </sheetData>
  <hyperlinks>
    <hyperlink ref="A6" r:id="rId1" xr:uid="{904BDA77-986C-D54C-B459-97C8C08E1855}"/>
    <hyperlink ref="A5" r:id="rId2" xr:uid="{E6A3CD0E-D4CA-BF45-AF52-7659A5F1B85B}"/>
    <hyperlink ref="A7" r:id="rId3" xr:uid="{43396184-0785-5746-AF5D-103C96E2B71E}"/>
    <hyperlink ref="A8" r:id="rId4" xr:uid="{589665FD-59B5-AD4B-B73C-35E1436DDB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Wine_Spirits</vt:lpstr>
      <vt:lpstr>Pricing Disclaimer_References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Zeller</dc:creator>
  <cp:lastModifiedBy>Cheryl Durzy</cp:lastModifiedBy>
  <dcterms:created xsi:type="dcterms:W3CDTF">2020-12-11T20:09:40Z</dcterms:created>
  <dcterms:modified xsi:type="dcterms:W3CDTF">2025-08-06T21:49:45Z</dcterms:modified>
</cp:coreProperties>
</file>